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Ingo Luetkemeyer\NB7\NB7\www-seiten\Webseite-Blockland-Ferien.de\Ferienwohnung Bremen - Version 01_2019\"/>
    </mc:Choice>
  </mc:AlternateContent>
  <bookViews>
    <workbookView xWindow="0" yWindow="0" windowWidth="19200" windowHeight="7340"/>
  </bookViews>
  <sheets>
    <sheet name="Mietrechner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B15" i="1"/>
  <c r="B14" i="1"/>
  <c r="B13" i="1"/>
  <c r="H5" i="1"/>
  <c r="D11" i="1" s="1"/>
  <c r="H3" i="1"/>
  <c r="H10" i="1"/>
  <c r="F11" i="1"/>
  <c r="D13" i="1" l="1"/>
  <c r="H13" i="1" s="1"/>
  <c r="D14" i="1"/>
  <c r="H14" i="1" s="1"/>
  <c r="F21" i="1" s="1"/>
  <c r="H11" i="1"/>
  <c r="F20" i="1"/>
  <c r="H17" i="1" l="1"/>
  <c r="F22" i="1"/>
  <c r="H22" i="1" s="1"/>
  <c r="H24" i="1" s="1"/>
  <c r="H2" i="1" s="1"/>
  <c r="D18" i="1"/>
  <c r="F18" i="1"/>
</calcChain>
</file>

<file path=xl/sharedStrings.xml><?xml version="1.0" encoding="utf-8"?>
<sst xmlns="http://schemas.openxmlformats.org/spreadsheetml/2006/main" count="37" uniqueCount="35">
  <si>
    <t>pro Nacht</t>
  </si>
  <si>
    <t>Nächte</t>
  </si>
  <si>
    <t>weitere Personen</t>
  </si>
  <si>
    <t>Mietpreisrechner</t>
  </si>
  <si>
    <t>vom</t>
  </si>
  <si>
    <t>bis</t>
  </si>
  <si>
    <t>für die ersten</t>
  </si>
  <si>
    <t>weitere</t>
  </si>
  <si>
    <t>Erwachsene x</t>
  </si>
  <si>
    <t>Nächte  x</t>
  </si>
  <si>
    <t>Grundpauschale für bis zu 2 Personen</t>
  </si>
  <si>
    <t>Zeitraum:</t>
  </si>
  <si>
    <t>Übernachtungen:</t>
  </si>
  <si>
    <t>Erwachsene:</t>
  </si>
  <si>
    <t xml:space="preserve">Wohnung: </t>
  </si>
  <si>
    <t>Gesamt inkl.  Citytax</t>
  </si>
  <si>
    <t>Ferienwohnung:</t>
  </si>
  <si>
    <t>bo</t>
  </si>
  <si>
    <t>Sonstiges</t>
  </si>
  <si>
    <t>Nacht / Nächte x</t>
  </si>
  <si>
    <t>davon 5 %</t>
  </si>
  <si>
    <t>Gesamt inkl. Citytax</t>
  </si>
  <si>
    <t>/Nacht =</t>
  </si>
  <si>
    <r>
      <t xml:space="preserve">Kinder </t>
    </r>
    <r>
      <rPr>
        <sz val="11"/>
        <color indexed="8"/>
        <rFont val="Calibri"/>
        <family val="2"/>
      </rPr>
      <t>(3-15 Jahre)</t>
    </r>
    <r>
      <rPr>
        <sz val="11"/>
        <color theme="1"/>
        <rFont val="Calibri"/>
        <family val="2"/>
        <scheme val="minor"/>
      </rPr>
      <t>:</t>
    </r>
  </si>
  <si>
    <r>
      <t>Kinder</t>
    </r>
    <r>
      <rPr>
        <sz val="11"/>
        <color indexed="8"/>
        <rFont val="Calibri"/>
        <family val="2"/>
      </rPr>
      <t xml:space="preserve"> (unter 3 Jahren)</t>
    </r>
    <r>
      <rPr>
        <sz val="11"/>
        <color theme="1"/>
        <rFont val="Calibri"/>
        <family val="2"/>
        <scheme val="minor"/>
      </rPr>
      <t>:</t>
    </r>
  </si>
  <si>
    <r>
      <t xml:space="preserve">Kinder </t>
    </r>
    <r>
      <rPr>
        <sz val="11"/>
        <color indexed="8"/>
        <rFont val="Calibri"/>
        <family val="2"/>
      </rPr>
      <t>(3 Jahre-15 Jahre)</t>
    </r>
  </si>
  <si>
    <r>
      <t>Kinder</t>
    </r>
    <r>
      <rPr>
        <sz val="11"/>
        <color indexed="8"/>
        <rFont val="Calibri"/>
        <family val="2"/>
      </rPr>
      <t xml:space="preserve"> (unter 3 Jahren)</t>
    </r>
  </si>
  <si>
    <r>
      <t xml:space="preserve">Gesamt </t>
    </r>
    <r>
      <rPr>
        <b/>
        <sz val="11"/>
        <color indexed="8"/>
        <rFont val="Calibri"/>
        <family val="2"/>
      </rPr>
      <t>(inkl. Bettwäsche, Reinigung, Nebenkosten, MwSt)</t>
    </r>
  </si>
  <si>
    <t>keine Berechnung bei beruflicher Veranlassung, Erstattung erfolgt bei Vorlage eines Nachweises</t>
  </si>
  <si>
    <t>abzüglich Anteil Minderjähriger</t>
  </si>
  <si>
    <t>Berechnungsgrundlage max. 7 Tage</t>
  </si>
  <si>
    <t>Berechnungsgrundlage</t>
  </si>
  <si>
    <t>enthaltene MwSt. 7%</t>
  </si>
  <si>
    <t>Übernachtungesentgelt Netto</t>
  </si>
  <si>
    <t>Tourismusabgabe "Citytax"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</si>
</sst>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2">
    <xf numFmtId="0" fontId="0" fillId="0" borderId="0" xfId="0"/>
    <xf numFmtId="0" fontId="7" fillId="2" borderId="0" xfId="0" applyFont="1" applyFill="1"/>
    <xf numFmtId="44" fontId="7" fillId="2" borderId="0" xfId="0" applyNumberFormat="1" applyFont="1" applyFill="1"/>
    <xf numFmtId="0" fontId="8" fillId="2" borderId="0" xfId="0" applyFont="1" applyFill="1" applyAlignment="1">
      <alignment horizontal="right"/>
    </xf>
    <xf numFmtId="164" fontId="0" fillId="0" borderId="0" xfId="0" applyNumberFormat="1" applyFont="1" applyAlignment="1">
      <alignment horizontal="center"/>
    </xf>
    <xf numFmtId="0" fontId="5" fillId="0" borderId="0" xfId="0" applyFont="1" applyAlignment="1"/>
    <xf numFmtId="44" fontId="6" fillId="0" borderId="1" xfId="3" applyFont="1" applyFill="1" applyBorder="1" applyAlignment="1"/>
    <xf numFmtId="44" fontId="6" fillId="0" borderId="0" xfId="3" applyFont="1" applyFill="1" applyAlignment="1"/>
    <xf numFmtId="44" fontId="9" fillId="0" borderId="0" xfId="3" applyFont="1" applyFill="1" applyAlignment="1"/>
    <xf numFmtId="44" fontId="9" fillId="0" borderId="0" xfId="0" applyNumberFormat="1" applyFont="1" applyFill="1" applyAlignment="1"/>
    <xf numFmtId="44" fontId="4" fillId="0" borderId="0" xfId="3" applyFont="1" applyFill="1" applyAlignment="1"/>
    <xf numFmtId="0" fontId="5" fillId="0" borderId="1" xfId="0" applyFont="1" applyBorder="1" applyAlignment="1"/>
    <xf numFmtId="0" fontId="0" fillId="0" borderId="0" xfId="0" applyFont="1" applyBorder="1" applyAlignment="1"/>
    <xf numFmtId="0" fontId="0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/>
    <xf numFmtId="0" fontId="6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5" fillId="0" borderId="0" xfId="0" applyFont="1" applyFill="1"/>
    <xf numFmtId="44" fontId="5" fillId="0" borderId="0" xfId="3" applyFont="1" applyFill="1"/>
    <xf numFmtId="165" fontId="9" fillId="0" borderId="0" xfId="1" applyNumberFormat="1" applyFont="1" applyFill="1" applyAlignment="1"/>
    <xf numFmtId="165" fontId="10" fillId="0" borderId="0" xfId="1" applyNumberFormat="1" applyFont="1" applyFill="1" applyAlignment="1"/>
    <xf numFmtId="0" fontId="0" fillId="0" borderId="0" xfId="0" applyFont="1" applyFill="1" applyBorder="1" applyAlignment="1"/>
    <xf numFmtId="165" fontId="9" fillId="0" borderId="1" xfId="1" applyNumberFormat="1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5" fillId="0" borderId="0" xfId="0" applyFont="1"/>
    <xf numFmtId="44" fontId="5" fillId="0" borderId="0" xfId="0" applyNumberFormat="1" applyFont="1"/>
    <xf numFmtId="0" fontId="0" fillId="0" borderId="1" xfId="0" applyFont="1" applyBorder="1"/>
    <xf numFmtId="0" fontId="11" fillId="0" borderId="0" xfId="0" applyFont="1"/>
    <xf numFmtId="44" fontId="11" fillId="0" borderId="0" xfId="0" applyNumberFormat="1" applyFont="1"/>
    <xf numFmtId="44" fontId="11" fillId="0" borderId="0" xfId="3" applyFont="1" applyAlignment="1"/>
    <xf numFmtId="44" fontId="5" fillId="0" borderId="0" xfId="3" applyFont="1" applyAlignment="1"/>
    <xf numFmtId="0" fontId="5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165" fontId="10" fillId="0" borderId="0" xfId="1" applyNumberFormat="1" applyFont="1" applyFill="1" applyBorder="1" applyAlignment="1"/>
    <xf numFmtId="0" fontId="0" fillId="0" borderId="0" xfId="0" applyFont="1" applyBorder="1"/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4" fontId="5" fillId="0" borderId="2" xfId="0" applyNumberFormat="1" applyFont="1" applyFill="1" applyBorder="1" applyProtection="1">
      <protection locked="0"/>
    </xf>
    <xf numFmtId="1" fontId="5" fillId="0" borderId="2" xfId="0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44" fontId="3" fillId="0" borderId="0" xfId="3" applyFont="1" applyAlignment="1"/>
    <xf numFmtId="44" fontId="3" fillId="0" borderId="0" xfId="3" quotePrefix="1" applyFont="1" applyAlignment="1">
      <alignment horizontal="right"/>
    </xf>
    <xf numFmtId="44" fontId="3" fillId="0" borderId="1" xfId="3" quotePrefix="1" applyFont="1" applyBorder="1" applyAlignment="1" applyProtection="1">
      <alignment horizontal="right"/>
      <protection locked="0"/>
    </xf>
    <xf numFmtId="44" fontId="3" fillId="0" borderId="1" xfId="3" applyFont="1" applyBorder="1" applyAlignment="1" applyProtection="1">
      <protection locked="0"/>
    </xf>
    <xf numFmtId="0" fontId="11" fillId="0" borderId="0" xfId="0" applyFont="1" applyAlignment="1">
      <alignment horizontal="left"/>
    </xf>
    <xf numFmtId="165" fontId="14" fillId="0" borderId="0" xfId="1" applyNumberFormat="1" applyFont="1" applyFill="1" applyAlignment="1"/>
    <xf numFmtId="0" fontId="11" fillId="0" borderId="1" xfId="0" applyFont="1" applyBorder="1"/>
    <xf numFmtId="9" fontId="11" fillId="0" borderId="0" xfId="2" applyFont="1" applyAlignment="1">
      <alignment horizontal="left"/>
    </xf>
    <xf numFmtId="0" fontId="11" fillId="0" borderId="1" xfId="0" applyFont="1" applyBorder="1" applyAlignment="1">
      <alignment horizontal="left"/>
    </xf>
    <xf numFmtId="165" fontId="14" fillId="0" borderId="1" xfId="1" applyNumberFormat="1" applyFont="1" applyFill="1" applyBorder="1" applyAlignment="1"/>
    <xf numFmtId="9" fontId="11" fillId="0" borderId="1" xfId="2" applyFont="1" applyBorder="1" applyAlignment="1">
      <alignment horizontal="left"/>
    </xf>
    <xf numFmtId="44" fontId="11" fillId="0" borderId="1" xfId="3" applyFont="1" applyBorder="1" applyAlignment="1"/>
  </cellXfs>
  <cellStyles count="4">
    <cellStyle name="Komma" xfId="1" builtinId="3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781050</xdr:colOff>
      <xdr:row>0</xdr:row>
      <xdr:rowOff>1073150</xdr:rowOff>
    </xdr:to>
    <xdr:pic>
      <xdr:nvPicPr>
        <xdr:cNvPr id="1108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42100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24"/>
  <sheetViews>
    <sheetView tabSelected="1" zoomScaleNormal="100" workbookViewId="0">
      <selection activeCell="B16" sqref="B16"/>
    </sheetView>
  </sheetViews>
  <sheetFormatPr baseColWidth="10" defaultColWidth="11.36328125" defaultRowHeight="14.5" x14ac:dyDescent="0.35"/>
  <cols>
    <col min="1" max="1" width="11.6328125" style="15" customWidth="1"/>
    <col min="2" max="2" width="4.36328125" style="15" customWidth="1"/>
    <col min="3" max="3" width="17.7265625" style="15" customWidth="1"/>
    <col min="4" max="4" width="7.7265625" style="15" customWidth="1"/>
    <col min="5" max="5" width="20.6328125" style="15" customWidth="1"/>
    <col min="6" max="6" width="10.7265625" style="15" customWidth="1"/>
    <col min="7" max="7" width="11.08984375" style="15" customWidth="1"/>
    <col min="8" max="8" width="11.453125" style="15" customWidth="1"/>
    <col min="9" max="16384" width="11.36328125" style="15"/>
  </cols>
  <sheetData>
    <row r="1" spans="1:8" ht="87" customHeight="1" x14ac:dyDescent="0.35"/>
    <row r="2" spans="1:8" x14ac:dyDescent="0.35">
      <c r="A2" s="1" t="s">
        <v>3</v>
      </c>
      <c r="B2" s="1"/>
      <c r="C2" s="1"/>
      <c r="D2" s="1"/>
      <c r="E2" s="1"/>
      <c r="F2" s="1"/>
      <c r="G2" s="3" t="s">
        <v>15</v>
      </c>
      <c r="H2" s="2">
        <f>H24</f>
        <v>204.41121495327104</v>
      </c>
    </row>
    <row r="3" spans="1:8" ht="18.5" x14ac:dyDescent="0.45">
      <c r="A3" s="42" t="s">
        <v>16</v>
      </c>
      <c r="B3" s="43"/>
      <c r="C3" s="44"/>
      <c r="D3" s="43"/>
      <c r="E3" s="13"/>
      <c r="F3" s="45"/>
      <c r="G3" s="13"/>
      <c r="H3" s="46" t="str">
        <f>IF(H7="wu","Bauernhaus unten",IF(H7="wo","Bauernhaus oben",IF(H7="bu","Backhaus unten",IF(H7="bo","Backhaus oben","Bitte eine Wohnung wählen"))))</f>
        <v>Backhaus oben</v>
      </c>
    </row>
    <row r="4" spans="1:8" ht="7.5" customHeight="1" x14ac:dyDescent="0.35">
      <c r="A4" s="29"/>
      <c r="B4" s="28"/>
      <c r="D4" s="28"/>
      <c r="E4" s="13"/>
      <c r="F4" s="28"/>
      <c r="G4" s="13"/>
      <c r="H4" s="41"/>
    </row>
    <row r="5" spans="1:8" x14ac:dyDescent="0.35">
      <c r="A5" s="15" t="s">
        <v>11</v>
      </c>
      <c r="B5" s="16" t="s">
        <v>4</v>
      </c>
      <c r="C5" s="47">
        <v>43831</v>
      </c>
      <c r="D5" s="17" t="s">
        <v>5</v>
      </c>
      <c r="E5" s="47">
        <v>43833</v>
      </c>
      <c r="G5" s="16" t="s">
        <v>12</v>
      </c>
      <c r="H5" s="17">
        <f>E5-C5</f>
        <v>2</v>
      </c>
    </row>
    <row r="6" spans="1:8" ht="8.25" customHeight="1" x14ac:dyDescent="0.35"/>
    <row r="7" spans="1:8" x14ac:dyDescent="0.35">
      <c r="A7" s="12" t="s">
        <v>13</v>
      </c>
      <c r="B7" s="48">
        <v>1</v>
      </c>
      <c r="C7" s="13" t="s">
        <v>23</v>
      </c>
      <c r="D7" s="48">
        <v>2</v>
      </c>
      <c r="E7" s="13" t="s">
        <v>24</v>
      </c>
      <c r="F7" s="48">
        <v>0</v>
      </c>
      <c r="G7" s="13" t="s">
        <v>14</v>
      </c>
      <c r="H7" s="49" t="s">
        <v>17</v>
      </c>
    </row>
    <row r="8" spans="1:8" ht="8.65" customHeight="1" x14ac:dyDescent="0.35">
      <c r="A8" s="5"/>
      <c r="B8" s="18"/>
      <c r="C8" s="18"/>
      <c r="D8" s="18"/>
      <c r="E8" s="18"/>
      <c r="F8" s="18"/>
      <c r="G8" s="18"/>
      <c r="H8" s="18"/>
    </row>
    <row r="9" spans="1:8" x14ac:dyDescent="0.35">
      <c r="A9" s="11" t="s">
        <v>10</v>
      </c>
      <c r="B9" s="19"/>
      <c r="C9" s="6"/>
      <c r="D9" s="20"/>
      <c r="E9" s="19"/>
      <c r="F9" s="19"/>
      <c r="G9" s="19"/>
      <c r="H9" s="19"/>
    </row>
    <row r="10" spans="1:8" x14ac:dyDescent="0.35">
      <c r="A10" s="7"/>
      <c r="B10" s="18"/>
      <c r="C10" s="8" t="s">
        <v>6</v>
      </c>
      <c r="D10" s="27">
        <v>2</v>
      </c>
      <c r="E10" s="14" t="s">
        <v>1</v>
      </c>
      <c r="F10" s="10">
        <f>IF(H7="WU",70,IF(H7="WO",65,IF(H7="BU",70,IF(H7="BO",65,"bitte eine Wohnung wählen"))))</f>
        <v>65</v>
      </c>
      <c r="G10" s="10">
        <f>IF(H7="WU",50,IF(H7="WO",50,IF(H7="BU",50,IF(H7="BO",50,"bitte eine Wohnung wählen"))))</f>
        <v>50</v>
      </c>
      <c r="H10" s="50">
        <f>D10*F10+G10</f>
        <v>180</v>
      </c>
    </row>
    <row r="11" spans="1:8" x14ac:dyDescent="0.35">
      <c r="A11" s="7"/>
      <c r="B11" s="18"/>
      <c r="C11" s="8" t="s">
        <v>7</v>
      </c>
      <c r="D11" s="27">
        <f>H5-D10</f>
        <v>0</v>
      </c>
      <c r="E11" s="14" t="s">
        <v>19</v>
      </c>
      <c r="F11" s="9">
        <f>F10</f>
        <v>65</v>
      </c>
      <c r="G11" s="14" t="s">
        <v>0</v>
      </c>
      <c r="H11" s="50">
        <f>F11*D11</f>
        <v>0</v>
      </c>
    </row>
    <row r="12" spans="1:8" x14ac:dyDescent="0.35">
      <c r="A12" s="11" t="s">
        <v>2</v>
      </c>
      <c r="B12" s="19"/>
      <c r="C12" s="19"/>
      <c r="D12" s="19"/>
      <c r="E12" s="21"/>
      <c r="F12" s="19"/>
      <c r="G12" s="19"/>
      <c r="H12" s="19"/>
    </row>
    <row r="13" spans="1:8" x14ac:dyDescent="0.35">
      <c r="A13" s="18"/>
      <c r="B13" s="27">
        <f>IF(B7-2&lt;=0,0,B7-2)</f>
        <v>0</v>
      </c>
      <c r="C13" s="22" t="s">
        <v>8</v>
      </c>
      <c r="D13" s="27">
        <f>D11+D10</f>
        <v>2</v>
      </c>
      <c r="E13" s="22" t="s">
        <v>9</v>
      </c>
      <c r="F13" s="50">
        <v>18</v>
      </c>
      <c r="G13" s="22" t="s">
        <v>22</v>
      </c>
      <c r="H13" s="50">
        <f>F13*D13*B13</f>
        <v>0</v>
      </c>
    </row>
    <row r="14" spans="1:8" x14ac:dyDescent="0.35">
      <c r="A14" s="18"/>
      <c r="B14" s="27">
        <f>IF(D7=0,0,IF(B7=2,D7,IF(B7=1,D7-1,D7)))</f>
        <v>1</v>
      </c>
      <c r="C14" s="23" t="s">
        <v>25</v>
      </c>
      <c r="D14" s="27">
        <f>D11+D10</f>
        <v>2</v>
      </c>
      <c r="E14" s="22" t="s">
        <v>9</v>
      </c>
      <c r="F14" s="50">
        <v>8</v>
      </c>
      <c r="G14" s="22" t="s">
        <v>22</v>
      </c>
      <c r="H14" s="50">
        <f>F14*D14*B14</f>
        <v>16</v>
      </c>
    </row>
    <row r="15" spans="1:8" x14ac:dyDescent="0.35">
      <c r="A15" s="18"/>
      <c r="B15" s="27">
        <f>F7</f>
        <v>0</v>
      </c>
      <c r="C15" s="23" t="s">
        <v>26</v>
      </c>
      <c r="D15" s="4"/>
      <c r="E15" s="22"/>
      <c r="F15" s="51"/>
      <c r="G15" s="22"/>
      <c r="H15" s="50"/>
    </row>
    <row r="16" spans="1:8" x14ac:dyDescent="0.35">
      <c r="A16" s="11" t="s">
        <v>18</v>
      </c>
      <c r="B16" s="30"/>
      <c r="C16" s="31"/>
      <c r="D16" s="32"/>
      <c r="E16" s="33"/>
      <c r="F16" s="52"/>
      <c r="G16" s="33"/>
      <c r="H16" s="53"/>
    </row>
    <row r="17" spans="1:8" x14ac:dyDescent="0.35">
      <c r="A17" s="25" t="s">
        <v>27</v>
      </c>
      <c r="B17" s="25"/>
      <c r="C17" s="25"/>
      <c r="D17" s="25"/>
      <c r="E17" s="25"/>
      <c r="F17" s="26"/>
      <c r="G17" s="25"/>
      <c r="H17" s="26">
        <f>SUM(H10:H16)</f>
        <v>196</v>
      </c>
    </row>
    <row r="18" spans="1:8" x14ac:dyDescent="0.35">
      <c r="C18" s="37" t="s">
        <v>32</v>
      </c>
      <c r="D18" s="38">
        <f>H17-H17/1.07</f>
        <v>12.822429906542055</v>
      </c>
      <c r="E18" s="54" t="s">
        <v>33</v>
      </c>
      <c r="F18" s="39">
        <f>H17/1.07</f>
        <v>183.17757009345794</v>
      </c>
    </row>
    <row r="19" spans="1:8" x14ac:dyDescent="0.35">
      <c r="A19" s="11" t="s">
        <v>34</v>
      </c>
      <c r="B19" s="19"/>
      <c r="C19" s="24"/>
      <c r="D19" s="24"/>
      <c r="E19" s="21"/>
      <c r="F19" s="19"/>
      <c r="G19" s="19"/>
      <c r="H19" s="19"/>
    </row>
    <row r="20" spans="1:8" x14ac:dyDescent="0.35">
      <c r="A20" s="18"/>
      <c r="B20" s="27"/>
      <c r="C20" s="54" t="s">
        <v>30</v>
      </c>
      <c r="D20" s="55"/>
      <c r="E20" s="54"/>
      <c r="F20" s="39">
        <f>IF(H5&lt;8,(H10+H11+H13+H14)/1.07,(H10+5*F11+H13/H5*7+H14/H5*7)/1.07)</f>
        <v>183.17757009345794</v>
      </c>
      <c r="H20" s="40"/>
    </row>
    <row r="21" spans="1:8" x14ac:dyDescent="0.35">
      <c r="A21" s="18"/>
      <c r="B21" s="27"/>
      <c r="C21" s="58" t="s">
        <v>29</v>
      </c>
      <c r="D21" s="59"/>
      <c r="E21" s="60"/>
      <c r="F21" s="61">
        <f>IF(H5&lt;8,(H14)/1.07,(H14/H5*7)/1.07)*-1</f>
        <v>-14.953271028037383</v>
      </c>
      <c r="G21" s="39"/>
      <c r="H21" s="40"/>
    </row>
    <row r="22" spans="1:8" x14ac:dyDescent="0.35">
      <c r="A22" s="18"/>
      <c r="B22" s="27"/>
      <c r="C22" s="54" t="s">
        <v>31</v>
      </c>
      <c r="D22" s="55"/>
      <c r="E22" s="57"/>
      <c r="F22" s="39">
        <f>F20+F21</f>
        <v>168.22429906542055</v>
      </c>
      <c r="G22" s="54" t="s">
        <v>20</v>
      </c>
      <c r="H22" s="40">
        <f>F22*0.05</f>
        <v>8.4112149532710276</v>
      </c>
    </row>
    <row r="23" spans="1:8" x14ac:dyDescent="0.35">
      <c r="A23" s="36"/>
      <c r="B23" s="36"/>
      <c r="C23" s="56" t="s">
        <v>28</v>
      </c>
      <c r="D23" s="56"/>
      <c r="E23" s="56"/>
      <c r="F23" s="56"/>
      <c r="G23" s="36"/>
      <c r="H23" s="36"/>
    </row>
    <row r="24" spans="1:8" x14ac:dyDescent="0.35">
      <c r="A24" s="34" t="s">
        <v>21</v>
      </c>
      <c r="B24" s="34"/>
      <c r="C24" s="34"/>
      <c r="D24" s="34"/>
      <c r="E24" s="34"/>
      <c r="F24" s="34"/>
      <c r="G24" s="34"/>
      <c r="H24" s="35">
        <f>H22+H17</f>
        <v>204.41121495327104</v>
      </c>
    </row>
  </sheetData>
  <sheetProtection sheet="1" objects="1" scenarios="1" selectLockedCells="1"/>
  <dataConsolidate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Mietrechner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Luetkemeyer</dc:creator>
  <cp:lastModifiedBy>Ingo Luetkemeyer</cp:lastModifiedBy>
  <cp:lastPrinted>2018-10-14T18:45:38Z</cp:lastPrinted>
  <dcterms:created xsi:type="dcterms:W3CDTF">2015-12-27T22:17:10Z</dcterms:created>
  <dcterms:modified xsi:type="dcterms:W3CDTF">2019-12-27T10:05:01Z</dcterms:modified>
</cp:coreProperties>
</file>